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5716" yWindow="504" windowWidth="22260" windowHeight="12636"/>
  </bookViews>
  <sheets>
    <sheet name="Tabelle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C25" i="1"/>
  <c r="F25" i="1" s="1"/>
  <c r="H25" i="1" s="1"/>
  <c r="J24" i="1"/>
  <c r="C24" i="1"/>
  <c r="F24" i="1" s="1"/>
  <c r="J23" i="1"/>
  <c r="C23" i="1"/>
  <c r="F23" i="1" s="1"/>
  <c r="H23" i="1" s="1"/>
  <c r="J22" i="1"/>
  <c r="C22" i="1"/>
  <c r="F22" i="1" s="1"/>
  <c r="H22" i="1" s="1"/>
  <c r="J21" i="1"/>
  <c r="C21" i="1"/>
  <c r="F21" i="1" s="1"/>
  <c r="H21" i="1" s="1"/>
  <c r="J20" i="1"/>
  <c r="C20" i="1"/>
  <c r="F20" i="1" s="1"/>
  <c r="H20" i="1" s="1"/>
  <c r="M22" i="1" l="1"/>
  <c r="M20" i="1"/>
  <c r="H24" i="1"/>
  <c r="G24" i="1"/>
  <c r="M23" i="1"/>
  <c r="M25" i="1"/>
  <c r="M21" i="1"/>
  <c r="G22" i="1"/>
  <c r="G20" i="1"/>
  <c r="K7" i="1"/>
  <c r="J7" i="1"/>
  <c r="H7" i="1"/>
  <c r="K6" i="1"/>
  <c r="J6" i="1"/>
  <c r="H6" i="1"/>
  <c r="K5" i="1"/>
  <c r="J5" i="1"/>
  <c r="H5" i="1"/>
  <c r="K4" i="1"/>
  <c r="J4" i="1"/>
  <c r="H4" i="1"/>
  <c r="K3" i="1"/>
  <c r="J3" i="1"/>
  <c r="H3" i="1"/>
  <c r="K2" i="1"/>
  <c r="J2" i="1"/>
  <c r="H2" i="1"/>
  <c r="H8" i="1"/>
  <c r="J8" i="1"/>
  <c r="K8" i="1"/>
  <c r="H9" i="1"/>
  <c r="J9" i="1"/>
  <c r="K9" i="1"/>
  <c r="H10" i="1"/>
  <c r="J10" i="1"/>
  <c r="K10" i="1"/>
  <c r="H11" i="1"/>
  <c r="J11" i="1"/>
  <c r="K11" i="1"/>
  <c r="H12" i="1"/>
  <c r="J12" i="1"/>
  <c r="K12" i="1"/>
  <c r="H13" i="1"/>
  <c r="J13" i="1"/>
  <c r="K13" i="1"/>
  <c r="K21" i="1" l="1"/>
  <c r="L21" i="1" s="1"/>
  <c r="N21" i="1" s="1"/>
  <c r="K20" i="1"/>
  <c r="L20" i="1" s="1"/>
  <c r="N20" i="1" s="1"/>
  <c r="K24" i="1"/>
  <c r="L24" i="1" s="1"/>
  <c r="K25" i="1"/>
  <c r="L25" i="1" s="1"/>
  <c r="N25" i="1" s="1"/>
  <c r="K23" i="1"/>
  <c r="L23" i="1" s="1"/>
  <c r="N23" i="1" s="1"/>
  <c r="K22" i="1"/>
  <c r="L22" i="1" s="1"/>
  <c r="N22" i="1" s="1"/>
  <c r="M24" i="1"/>
  <c r="M12" i="1"/>
  <c r="M10" i="1"/>
  <c r="L13" i="1"/>
  <c r="L9" i="1"/>
  <c r="L4" i="1"/>
  <c r="M9" i="1"/>
  <c r="L8" i="1"/>
  <c r="M3" i="1"/>
  <c r="M7" i="1"/>
  <c r="M11" i="1"/>
  <c r="M13" i="1"/>
  <c r="L11" i="1"/>
  <c r="L10" i="1"/>
  <c r="L12" i="1"/>
  <c r="M8" i="1"/>
  <c r="L2" i="1"/>
  <c r="L6" i="1"/>
  <c r="M5" i="1"/>
  <c r="M4" i="1"/>
  <c r="L3" i="1"/>
  <c r="N3" i="1" s="1"/>
  <c r="L5" i="1"/>
  <c r="L7" i="1"/>
  <c r="M2" i="1"/>
  <c r="M6" i="1"/>
  <c r="N24" i="1" l="1"/>
  <c r="N2" i="1"/>
  <c r="N4" i="1"/>
  <c r="N13" i="1"/>
  <c r="N7" i="1"/>
  <c r="N12" i="1"/>
  <c r="N11" i="1"/>
  <c r="N9" i="1"/>
  <c r="N6" i="1"/>
  <c r="N10" i="1"/>
  <c r="N8" i="1"/>
  <c r="N5" i="1"/>
  <c r="J17" i="1"/>
  <c r="J16" i="1"/>
  <c r="J15" i="1"/>
  <c r="J14" i="1"/>
  <c r="G16" i="1"/>
  <c r="K16" i="1" s="1"/>
  <c r="K15" i="1"/>
  <c r="K14" i="1"/>
  <c r="H17" i="1"/>
  <c r="H16" i="1"/>
  <c r="H15" i="1"/>
  <c r="H14" i="1"/>
  <c r="M14" i="1" l="1"/>
  <c r="M15" i="1"/>
  <c r="M16" i="1"/>
  <c r="K17" i="1"/>
  <c r="L17" i="1" s="1"/>
  <c r="L14" i="1"/>
  <c r="N14" i="1" s="1"/>
  <c r="M17" i="1"/>
  <c r="L15" i="1"/>
  <c r="L16" i="1"/>
  <c r="N16" i="1" s="1"/>
  <c r="N15" i="1" l="1"/>
  <c r="N17" i="1"/>
</calcChain>
</file>

<file path=xl/sharedStrings.xml><?xml version="1.0" encoding="utf-8"?>
<sst xmlns="http://schemas.openxmlformats.org/spreadsheetml/2006/main" count="49" uniqueCount="31">
  <si>
    <t>Risklick</t>
  </si>
  <si>
    <t>Total raw results</t>
  </si>
  <si>
    <t>Unique, right</t>
  </si>
  <si>
    <t>Unique results</t>
  </si>
  <si>
    <t>Azithromycin</t>
  </si>
  <si>
    <t>Heparin</t>
  </si>
  <si>
    <t>Remdesivir</t>
  </si>
  <si>
    <t>Tocilizumab</t>
  </si>
  <si>
    <t>Hydroxy-chloroquine</t>
  </si>
  <si>
    <t>Total, right</t>
  </si>
  <si>
    <t>Recall</t>
  </si>
  <si>
    <t>Precision</t>
  </si>
  <si>
    <t>F1 Score</t>
  </si>
  <si>
    <t>TP</t>
  </si>
  <si>
    <t>TN</t>
  </si>
  <si>
    <t>FP</t>
  </si>
  <si>
    <t>FN</t>
  </si>
  <si>
    <t>Anticoagulant</t>
  </si>
  <si>
    <t>Antiviral</t>
  </si>
  <si>
    <t>Research tool</t>
  </si>
  <si>
    <t>clinicaltrials.gov</t>
  </si>
  <si>
    <t>Pubmed</t>
  </si>
  <si>
    <t>pubmed</t>
  </si>
  <si>
    <t>Antithrombotic</t>
  </si>
  <si>
    <t>Dexamethasone</t>
  </si>
  <si>
    <t>Favipiravir</t>
  </si>
  <si>
    <t>Treatment Pubmed vs clinicaltrials.gov</t>
  </si>
  <si>
    <t>Treatment Risklick vs Pubmed</t>
  </si>
  <si>
    <t>Total relevant (Risklick+ Pubmed)</t>
  </si>
  <si>
    <t>Antibiotic</t>
  </si>
  <si>
    <t>Suppl. Table 3: Raw data for each individual drugs and drug categories used in calculation of recall, precision and F1 score for Risklick AI, clinicaltrials.gov and Pubmed searches.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</si>
</sst>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/>
    <xf numFmtId="164" fontId="0" fillId="4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4" borderId="0" xfId="0" applyFill="1"/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2" borderId="0" xfId="0" applyFill="1"/>
    <xf numFmtId="164" fontId="0" fillId="0" borderId="0" xfId="0" applyNumberFormat="1" applyBorder="1"/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4" borderId="3" xfId="0" applyFill="1" applyBorder="1"/>
    <xf numFmtId="164" fontId="0" fillId="0" borderId="7" xfId="0" applyNumberFormat="1" applyBorder="1" applyAlignment="1">
      <alignment horizontal="center" vertical="center"/>
    </xf>
    <xf numFmtId="0" fontId="0" fillId="0" borderId="0" xfId="0" applyFont="1" applyAlignment="1">
      <alignment wrapText="1"/>
    </xf>
    <xf numFmtId="164" fontId="0" fillId="4" borderId="9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"/>
  <sheetViews>
    <sheetView tabSelected="1" workbookViewId="0">
      <selection activeCell="X14" sqref="X14"/>
    </sheetView>
  </sheetViews>
  <sheetFormatPr defaultColWidth="8.77734375" defaultRowHeight="14.4" x14ac:dyDescent="0.3"/>
  <cols>
    <col min="1" max="1" width="16" style="10" customWidth="1"/>
    <col min="2" max="2" width="14.44140625" customWidth="1"/>
    <col min="3" max="3" width="9.21875" customWidth="1"/>
    <col min="4" max="6" width="8" customWidth="1"/>
    <col min="7" max="7" width="12.109375" customWidth="1"/>
    <col min="8" max="8" width="5.109375" customWidth="1"/>
    <col min="9" max="11" width="4.6640625" customWidth="1"/>
    <col min="12" max="12" width="7.88671875" customWidth="1"/>
    <col min="13" max="13" width="8.5546875" customWidth="1"/>
    <col min="14" max="14" width="7.88671875" customWidth="1"/>
  </cols>
  <sheetData>
    <row r="1" spans="1:40" s="8" customFormat="1" ht="48.6" customHeight="1" thickBot="1" x14ac:dyDescent="0.35">
      <c r="A1" s="31" t="s">
        <v>26</v>
      </c>
      <c r="B1" s="14" t="s">
        <v>19</v>
      </c>
      <c r="C1" s="30" t="s">
        <v>1</v>
      </c>
      <c r="D1" s="30" t="s">
        <v>3</v>
      </c>
      <c r="E1" s="30" t="s">
        <v>2</v>
      </c>
      <c r="F1" s="30" t="s">
        <v>9</v>
      </c>
      <c r="G1" s="30" t="s">
        <v>28</v>
      </c>
      <c r="H1" s="30" t="s">
        <v>13</v>
      </c>
      <c r="I1" s="30" t="s">
        <v>14</v>
      </c>
      <c r="J1" s="30" t="s">
        <v>15</v>
      </c>
      <c r="K1" s="30" t="s">
        <v>16</v>
      </c>
      <c r="L1" s="30" t="s">
        <v>10</v>
      </c>
      <c r="M1" s="30" t="s">
        <v>11</v>
      </c>
      <c r="N1" s="30" t="s">
        <v>12</v>
      </c>
    </row>
    <row r="2" spans="1:40" ht="15.6" customHeight="1" x14ac:dyDescent="0.3">
      <c r="A2" s="39" t="s">
        <v>29</v>
      </c>
      <c r="B2" s="2" t="s">
        <v>0</v>
      </c>
      <c r="C2" s="3">
        <v>104</v>
      </c>
      <c r="D2" s="3">
        <v>16</v>
      </c>
      <c r="E2" s="3">
        <v>10</v>
      </c>
      <c r="F2" s="3">
        <v>98</v>
      </c>
      <c r="G2" s="34">
        <v>100</v>
      </c>
      <c r="H2" s="3">
        <f t="shared" ref="H2:H7" si="0">F2</f>
        <v>98</v>
      </c>
      <c r="I2" s="3">
        <v>0</v>
      </c>
      <c r="J2" s="3">
        <f t="shared" ref="J2:J17" si="1">D2-E2</f>
        <v>6</v>
      </c>
      <c r="K2" s="3">
        <f>G2-F2</f>
        <v>2</v>
      </c>
      <c r="L2" s="11">
        <f t="shared" ref="L2:L7" si="2">(H2/(H2+K2))</f>
        <v>0.98</v>
      </c>
      <c r="M2" s="11">
        <f t="shared" ref="M2:M7" si="3">H2/(H2+J2)</f>
        <v>0.94230769230769229</v>
      </c>
      <c r="N2" s="29">
        <f t="shared" ref="N2:N7" si="4">2*L2*M2/(L2+M2)</f>
        <v>0.96078431372549022</v>
      </c>
    </row>
    <row r="3" spans="1:40" ht="15.6" customHeight="1" x14ac:dyDescent="0.3">
      <c r="A3" s="37"/>
      <c r="B3" s="4" t="s">
        <v>20</v>
      </c>
      <c r="C3" s="6">
        <v>109</v>
      </c>
      <c r="D3" s="6">
        <v>21</v>
      </c>
      <c r="E3" s="6">
        <v>2</v>
      </c>
      <c r="F3" s="6">
        <v>90</v>
      </c>
      <c r="G3" s="35"/>
      <c r="H3" s="6">
        <f t="shared" si="0"/>
        <v>90</v>
      </c>
      <c r="I3" s="6">
        <v>0</v>
      </c>
      <c r="J3" s="6">
        <f t="shared" si="1"/>
        <v>19</v>
      </c>
      <c r="K3" s="6">
        <f>G2-F3</f>
        <v>10</v>
      </c>
      <c r="L3" s="24">
        <f t="shared" si="2"/>
        <v>0.9</v>
      </c>
      <c r="M3" s="24">
        <f t="shared" si="3"/>
        <v>0.82568807339449546</v>
      </c>
      <c r="N3" s="25">
        <f t="shared" si="4"/>
        <v>0.86124401913875603</v>
      </c>
    </row>
    <row r="4" spans="1:40" ht="15.6" customHeight="1" x14ac:dyDescent="0.3">
      <c r="A4" s="36" t="s">
        <v>17</v>
      </c>
      <c r="B4" s="20" t="s">
        <v>0</v>
      </c>
      <c r="C4" s="21">
        <v>70</v>
      </c>
      <c r="D4" s="21">
        <v>20</v>
      </c>
      <c r="E4" s="21">
        <v>16</v>
      </c>
      <c r="F4" s="21">
        <v>66</v>
      </c>
      <c r="G4" s="38">
        <v>67</v>
      </c>
      <c r="H4" s="21">
        <f t="shared" si="0"/>
        <v>66</v>
      </c>
      <c r="I4" s="21">
        <v>0</v>
      </c>
      <c r="J4" s="21">
        <f t="shared" si="1"/>
        <v>4</v>
      </c>
      <c r="K4" s="21">
        <f>G4-F4</f>
        <v>1</v>
      </c>
      <c r="L4" s="22">
        <f t="shared" si="2"/>
        <v>0.9850746268656716</v>
      </c>
      <c r="M4" s="22">
        <f t="shared" si="3"/>
        <v>0.94285714285714284</v>
      </c>
      <c r="N4" s="23">
        <f t="shared" si="4"/>
        <v>0.96350364963503643</v>
      </c>
    </row>
    <row r="5" spans="1:40" ht="15.6" customHeight="1" x14ac:dyDescent="0.3">
      <c r="A5" s="37"/>
      <c r="B5" s="4" t="s">
        <v>20</v>
      </c>
      <c r="C5" s="6">
        <v>55</v>
      </c>
      <c r="D5" s="6">
        <v>5</v>
      </c>
      <c r="E5" s="6">
        <v>1</v>
      </c>
      <c r="F5" s="6">
        <v>51</v>
      </c>
      <c r="G5" s="35"/>
      <c r="H5" s="6">
        <f t="shared" si="0"/>
        <v>51</v>
      </c>
      <c r="I5" s="6">
        <v>0</v>
      </c>
      <c r="J5" s="6">
        <f t="shared" si="1"/>
        <v>4</v>
      </c>
      <c r="K5" s="6">
        <f>G4-F5</f>
        <v>16</v>
      </c>
      <c r="L5" s="24">
        <f t="shared" si="2"/>
        <v>0.76119402985074625</v>
      </c>
      <c r="M5" s="24">
        <f t="shared" si="3"/>
        <v>0.92727272727272725</v>
      </c>
      <c r="N5" s="25">
        <f t="shared" si="4"/>
        <v>0.83606557377049173</v>
      </c>
    </row>
    <row r="6" spans="1:40" s="13" customFormat="1" ht="15.6" customHeight="1" x14ac:dyDescent="0.3">
      <c r="A6" s="36" t="s">
        <v>18</v>
      </c>
      <c r="B6" s="20" t="s">
        <v>0</v>
      </c>
      <c r="C6" s="21">
        <v>185</v>
      </c>
      <c r="D6" s="21">
        <v>83</v>
      </c>
      <c r="E6" s="21">
        <v>54</v>
      </c>
      <c r="F6" s="21">
        <v>156</v>
      </c>
      <c r="G6" s="38">
        <v>160</v>
      </c>
      <c r="H6" s="21">
        <f t="shared" si="0"/>
        <v>156</v>
      </c>
      <c r="I6" s="21">
        <v>0</v>
      </c>
      <c r="J6" s="21">
        <f t="shared" si="1"/>
        <v>29</v>
      </c>
      <c r="K6" s="21">
        <f>G6-F6</f>
        <v>4</v>
      </c>
      <c r="L6" s="22">
        <f t="shared" si="2"/>
        <v>0.97499999999999998</v>
      </c>
      <c r="M6" s="22">
        <f t="shared" si="3"/>
        <v>0.84324324324324329</v>
      </c>
      <c r="N6" s="23">
        <f t="shared" si="4"/>
        <v>0.90434782608695663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15.6" customHeight="1" x14ac:dyDescent="0.3">
      <c r="A7" s="37"/>
      <c r="B7" s="4" t="s">
        <v>20</v>
      </c>
      <c r="C7" s="6">
        <v>145</v>
      </c>
      <c r="D7" s="6">
        <v>43</v>
      </c>
      <c r="E7" s="6">
        <v>4</v>
      </c>
      <c r="F7" s="6">
        <v>106</v>
      </c>
      <c r="G7" s="35"/>
      <c r="H7" s="6">
        <f t="shared" si="0"/>
        <v>106</v>
      </c>
      <c r="I7" s="6">
        <v>0</v>
      </c>
      <c r="J7" s="6">
        <f t="shared" si="1"/>
        <v>39</v>
      </c>
      <c r="K7" s="6">
        <f>G6-F7</f>
        <v>54</v>
      </c>
      <c r="L7" s="24">
        <f t="shared" si="2"/>
        <v>0.66249999999999998</v>
      </c>
      <c r="M7" s="24">
        <f t="shared" si="3"/>
        <v>0.73103448275862071</v>
      </c>
      <c r="N7" s="25">
        <f t="shared" si="4"/>
        <v>0.69508196721311477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13" customFormat="1" ht="15.6" customHeight="1" x14ac:dyDescent="0.3">
      <c r="A8" s="42" t="s">
        <v>4</v>
      </c>
      <c r="B8" s="26" t="s">
        <v>0</v>
      </c>
      <c r="C8" s="21">
        <v>78</v>
      </c>
      <c r="D8" s="21">
        <v>0</v>
      </c>
      <c r="E8" s="21">
        <v>0</v>
      </c>
      <c r="F8" s="21">
        <v>78</v>
      </c>
      <c r="G8" s="38">
        <v>78</v>
      </c>
      <c r="H8" s="21">
        <f t="shared" ref="H8:H17" si="5">F8</f>
        <v>78</v>
      </c>
      <c r="I8" s="21">
        <v>0</v>
      </c>
      <c r="J8" s="21">
        <f t="shared" si="1"/>
        <v>0</v>
      </c>
      <c r="K8" s="21">
        <f>G8-F8</f>
        <v>0</v>
      </c>
      <c r="L8" s="22">
        <f t="shared" ref="L8:L17" si="6">H8/(H8+K8)</f>
        <v>1</v>
      </c>
      <c r="M8" s="22">
        <f t="shared" ref="M8:M17" si="7">H8/(H8+J8)</f>
        <v>1</v>
      </c>
      <c r="N8" s="23">
        <f t="shared" ref="N8:N17" si="8">2*L8*M8/(L8+M8)</f>
        <v>1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0" ht="15.6" customHeight="1" x14ac:dyDescent="0.3">
      <c r="A9" s="43"/>
      <c r="B9" s="4" t="s">
        <v>20</v>
      </c>
      <c r="C9" s="16">
        <v>86</v>
      </c>
      <c r="D9" s="16">
        <v>8</v>
      </c>
      <c r="E9" s="16">
        <v>0</v>
      </c>
      <c r="F9" s="16">
        <v>78</v>
      </c>
      <c r="G9" s="35"/>
      <c r="H9" s="16">
        <f t="shared" si="5"/>
        <v>78</v>
      </c>
      <c r="I9" s="16">
        <v>0</v>
      </c>
      <c r="J9" s="16">
        <f t="shared" si="1"/>
        <v>8</v>
      </c>
      <c r="K9" s="16">
        <f>G8-F9</f>
        <v>0</v>
      </c>
      <c r="L9" s="17">
        <f t="shared" si="6"/>
        <v>1</v>
      </c>
      <c r="M9" s="17">
        <f t="shared" si="7"/>
        <v>0.90697674418604646</v>
      </c>
      <c r="N9" s="27">
        <f t="shared" si="8"/>
        <v>0.95121951219512202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</row>
    <row r="10" spans="1:40" s="13" customFormat="1" ht="15.6" customHeight="1" x14ac:dyDescent="0.3">
      <c r="A10" s="40" t="s">
        <v>5</v>
      </c>
      <c r="B10" s="26" t="s">
        <v>0</v>
      </c>
      <c r="C10" s="21">
        <v>49</v>
      </c>
      <c r="D10" s="21">
        <v>13</v>
      </c>
      <c r="E10" s="21">
        <v>13</v>
      </c>
      <c r="F10" s="21">
        <v>49</v>
      </c>
      <c r="G10" s="38">
        <v>49</v>
      </c>
      <c r="H10" s="21">
        <f t="shared" si="5"/>
        <v>49</v>
      </c>
      <c r="I10" s="21">
        <v>0</v>
      </c>
      <c r="J10" s="21">
        <f t="shared" si="1"/>
        <v>0</v>
      </c>
      <c r="K10" s="21">
        <f>G10-F10</f>
        <v>0</v>
      </c>
      <c r="L10" s="22">
        <f t="shared" si="6"/>
        <v>1</v>
      </c>
      <c r="M10" s="22">
        <f t="shared" si="7"/>
        <v>1</v>
      </c>
      <c r="N10" s="23">
        <f t="shared" si="8"/>
        <v>1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15.6" customHeight="1" x14ac:dyDescent="0.3">
      <c r="A11" s="41"/>
      <c r="B11" s="4" t="s">
        <v>20</v>
      </c>
      <c r="C11" s="16">
        <v>36</v>
      </c>
      <c r="D11" s="16">
        <v>0</v>
      </c>
      <c r="E11" s="6">
        <v>0</v>
      </c>
      <c r="F11" s="16">
        <v>36</v>
      </c>
      <c r="G11" s="35"/>
      <c r="H11" s="16">
        <f t="shared" si="5"/>
        <v>36</v>
      </c>
      <c r="I11" s="16">
        <v>0</v>
      </c>
      <c r="J11" s="16">
        <f t="shared" si="1"/>
        <v>0</v>
      </c>
      <c r="K11" s="16">
        <f>G10-F11</f>
        <v>13</v>
      </c>
      <c r="L11" s="17">
        <f t="shared" si="6"/>
        <v>0.73469387755102045</v>
      </c>
      <c r="M11" s="17">
        <f t="shared" si="7"/>
        <v>1</v>
      </c>
      <c r="N11" s="27">
        <f t="shared" si="8"/>
        <v>0.84705882352941186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s="13" customFormat="1" ht="15.6" customHeight="1" x14ac:dyDescent="0.3">
      <c r="A12" s="40" t="s">
        <v>6</v>
      </c>
      <c r="B12" s="26" t="s">
        <v>0</v>
      </c>
      <c r="C12" s="21">
        <v>22</v>
      </c>
      <c r="D12" s="21">
        <v>0</v>
      </c>
      <c r="E12" s="21">
        <v>0</v>
      </c>
      <c r="F12" s="21">
        <v>22</v>
      </c>
      <c r="G12" s="38">
        <v>22</v>
      </c>
      <c r="H12" s="21">
        <f t="shared" si="5"/>
        <v>22</v>
      </c>
      <c r="I12" s="21">
        <v>0</v>
      </c>
      <c r="J12" s="21">
        <f t="shared" si="1"/>
        <v>0</v>
      </c>
      <c r="K12" s="21">
        <f>G12-F12</f>
        <v>0</v>
      </c>
      <c r="L12" s="22">
        <f t="shared" si="6"/>
        <v>1</v>
      </c>
      <c r="M12" s="22">
        <f t="shared" si="7"/>
        <v>1</v>
      </c>
      <c r="N12" s="23">
        <f t="shared" si="8"/>
        <v>1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15.6" customHeight="1" x14ac:dyDescent="0.3">
      <c r="A13" s="41"/>
      <c r="B13" s="4" t="s">
        <v>20</v>
      </c>
      <c r="C13" s="16">
        <v>22</v>
      </c>
      <c r="D13" s="16">
        <v>0</v>
      </c>
      <c r="E13" s="16">
        <v>0</v>
      </c>
      <c r="F13" s="16">
        <v>22</v>
      </c>
      <c r="G13" s="35"/>
      <c r="H13" s="16">
        <f t="shared" si="5"/>
        <v>22</v>
      </c>
      <c r="I13" s="16">
        <v>0</v>
      </c>
      <c r="J13" s="16">
        <f t="shared" si="1"/>
        <v>0</v>
      </c>
      <c r="K13" s="16">
        <f>G12-F13</f>
        <v>0</v>
      </c>
      <c r="L13" s="17">
        <f t="shared" si="6"/>
        <v>1</v>
      </c>
      <c r="M13" s="17">
        <f t="shared" si="7"/>
        <v>1</v>
      </c>
      <c r="N13" s="27">
        <f t="shared" si="8"/>
        <v>1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3" customFormat="1" ht="15.6" customHeight="1" x14ac:dyDescent="0.3">
      <c r="A14" s="40" t="s">
        <v>7</v>
      </c>
      <c r="B14" s="26" t="s">
        <v>0</v>
      </c>
      <c r="C14" s="21">
        <v>50</v>
      </c>
      <c r="D14" s="21">
        <v>4</v>
      </c>
      <c r="E14" s="21">
        <v>4</v>
      </c>
      <c r="F14" s="21">
        <v>50</v>
      </c>
      <c r="G14" s="38">
        <v>50</v>
      </c>
      <c r="H14" s="21">
        <f t="shared" si="5"/>
        <v>50</v>
      </c>
      <c r="I14" s="21">
        <v>0</v>
      </c>
      <c r="J14" s="21">
        <f t="shared" si="1"/>
        <v>0</v>
      </c>
      <c r="K14" s="21">
        <f>G14-F14</f>
        <v>0</v>
      </c>
      <c r="L14" s="22">
        <f t="shared" si="6"/>
        <v>1</v>
      </c>
      <c r="M14" s="22">
        <f t="shared" si="7"/>
        <v>1</v>
      </c>
      <c r="N14" s="23">
        <f t="shared" si="8"/>
        <v>1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5.6" customHeight="1" x14ac:dyDescent="0.3">
      <c r="A15" s="41"/>
      <c r="B15" s="4" t="s">
        <v>20</v>
      </c>
      <c r="C15" s="16">
        <v>46</v>
      </c>
      <c r="D15" s="16">
        <v>0</v>
      </c>
      <c r="E15" s="16">
        <v>0</v>
      </c>
      <c r="F15" s="16">
        <v>46</v>
      </c>
      <c r="G15" s="35"/>
      <c r="H15" s="16">
        <f t="shared" si="5"/>
        <v>46</v>
      </c>
      <c r="I15" s="16">
        <v>0</v>
      </c>
      <c r="J15" s="16">
        <f t="shared" si="1"/>
        <v>0</v>
      </c>
      <c r="K15" s="16">
        <f>G14-F15</f>
        <v>4</v>
      </c>
      <c r="L15" s="17">
        <f t="shared" si="6"/>
        <v>0.92</v>
      </c>
      <c r="M15" s="17">
        <f t="shared" si="7"/>
        <v>1</v>
      </c>
      <c r="N15" s="27">
        <f t="shared" si="8"/>
        <v>0.95833333333333337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3" customFormat="1" ht="15.6" customHeight="1" x14ac:dyDescent="0.3">
      <c r="A16" s="42" t="s">
        <v>8</v>
      </c>
      <c r="B16" s="26" t="s">
        <v>0</v>
      </c>
      <c r="C16" s="21">
        <v>212</v>
      </c>
      <c r="D16" s="21">
        <v>19</v>
      </c>
      <c r="E16" s="21">
        <v>10</v>
      </c>
      <c r="F16" s="21">
        <v>203</v>
      </c>
      <c r="G16" s="38">
        <f>C16-(D16-E16)</f>
        <v>203</v>
      </c>
      <c r="H16" s="21">
        <f t="shared" si="5"/>
        <v>203</v>
      </c>
      <c r="I16" s="21">
        <v>0</v>
      </c>
      <c r="J16" s="21">
        <f t="shared" si="1"/>
        <v>9</v>
      </c>
      <c r="K16" s="21">
        <f>G16-F16</f>
        <v>0</v>
      </c>
      <c r="L16" s="22">
        <f t="shared" si="6"/>
        <v>1</v>
      </c>
      <c r="M16" s="22">
        <f t="shared" si="7"/>
        <v>0.95754716981132071</v>
      </c>
      <c r="N16" s="23">
        <f t="shared" si="8"/>
        <v>0.97831325301204819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14" ht="15.6" customHeight="1" x14ac:dyDescent="0.3">
      <c r="A17" s="43"/>
      <c r="B17" s="15" t="s">
        <v>20</v>
      </c>
      <c r="C17" s="16">
        <v>209</v>
      </c>
      <c r="D17" s="16">
        <v>16</v>
      </c>
      <c r="E17" s="16">
        <v>0</v>
      </c>
      <c r="F17" s="16">
        <v>193</v>
      </c>
      <c r="G17" s="35"/>
      <c r="H17" s="16">
        <f t="shared" si="5"/>
        <v>193</v>
      </c>
      <c r="I17" s="16">
        <v>0</v>
      </c>
      <c r="J17" s="16">
        <f t="shared" si="1"/>
        <v>16</v>
      </c>
      <c r="K17" s="16">
        <f>G16-F17</f>
        <v>10</v>
      </c>
      <c r="L17" s="17">
        <f t="shared" si="6"/>
        <v>0.95073891625615758</v>
      </c>
      <c r="M17" s="17">
        <f t="shared" si="7"/>
        <v>0.92344497607655507</v>
      </c>
      <c r="N17" s="27">
        <f t="shared" si="8"/>
        <v>0.93689320388349517</v>
      </c>
    </row>
    <row r="18" spans="1:14" ht="9.6" customHeight="1" x14ac:dyDescent="0.3">
      <c r="A18" s="9"/>
      <c r="B18" s="7"/>
      <c r="C18" s="1"/>
      <c r="D18" s="1"/>
      <c r="E18" s="1"/>
      <c r="F18" s="1"/>
      <c r="G18" s="5"/>
      <c r="H18" s="1"/>
      <c r="I18" s="1"/>
      <c r="J18" s="1"/>
      <c r="K18" s="1"/>
      <c r="L18" s="12"/>
      <c r="M18" s="12"/>
      <c r="N18" s="12"/>
    </row>
    <row r="19" spans="1:14" ht="26.4" customHeight="1" x14ac:dyDescent="0.3">
      <c r="A19" s="28" t="s">
        <v>27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19"/>
      <c r="M19" s="19"/>
      <c r="N19" s="19"/>
    </row>
    <row r="20" spans="1:14" ht="15.6" customHeight="1" x14ac:dyDescent="0.3">
      <c r="A20" s="32" t="s">
        <v>23</v>
      </c>
      <c r="B20" s="20" t="s">
        <v>0</v>
      </c>
      <c r="C20" s="21">
        <f>33+D20</f>
        <v>55</v>
      </c>
      <c r="D20" s="21">
        <v>22</v>
      </c>
      <c r="E20" s="21">
        <v>22</v>
      </c>
      <c r="F20" s="21">
        <f t="shared" ref="F20:F25" si="9">C20-D20+E20</f>
        <v>55</v>
      </c>
      <c r="G20" s="38">
        <f>F20+E21</f>
        <v>64</v>
      </c>
      <c r="H20" s="21">
        <f>F20</f>
        <v>55</v>
      </c>
      <c r="I20" s="21">
        <v>0</v>
      </c>
      <c r="J20" s="21">
        <f t="shared" ref="J20:J25" si="10">D20-E20</f>
        <v>0</v>
      </c>
      <c r="K20" s="21">
        <f>G20-F20</f>
        <v>9</v>
      </c>
      <c r="L20" s="22">
        <f t="shared" ref="L20:L25" si="11">(H20/(H20+K20))</f>
        <v>0.859375</v>
      </c>
      <c r="M20" s="22">
        <f t="shared" ref="M20:M25" si="12">H20/(H20+J20)</f>
        <v>1</v>
      </c>
      <c r="N20" s="23">
        <f t="shared" ref="N20:N25" si="13">2*L20*M20/(L20+M20)</f>
        <v>0.92436974789915971</v>
      </c>
    </row>
    <row r="21" spans="1:14" ht="15.6" customHeight="1" x14ac:dyDescent="0.3">
      <c r="A21" s="33"/>
      <c r="B21" s="4" t="s">
        <v>21</v>
      </c>
      <c r="C21" s="6">
        <f>33+D21</f>
        <v>43</v>
      </c>
      <c r="D21" s="6">
        <v>10</v>
      </c>
      <c r="E21" s="6">
        <v>9</v>
      </c>
      <c r="F21" s="6">
        <f t="shared" si="9"/>
        <v>42</v>
      </c>
      <c r="G21" s="35"/>
      <c r="H21" s="6">
        <f>F21</f>
        <v>42</v>
      </c>
      <c r="I21" s="6">
        <v>0</v>
      </c>
      <c r="J21" s="6">
        <f t="shared" si="10"/>
        <v>1</v>
      </c>
      <c r="K21" s="6">
        <f>G20-F21</f>
        <v>22</v>
      </c>
      <c r="L21" s="24">
        <f t="shared" si="11"/>
        <v>0.65625</v>
      </c>
      <c r="M21" s="24">
        <f t="shared" si="12"/>
        <v>0.97674418604651159</v>
      </c>
      <c r="N21" s="25">
        <f t="shared" si="13"/>
        <v>0.78504672897196248</v>
      </c>
    </row>
    <row r="22" spans="1:14" ht="15.6" customHeight="1" x14ac:dyDescent="0.3">
      <c r="A22" s="32" t="s">
        <v>24</v>
      </c>
      <c r="B22" s="20" t="s">
        <v>0</v>
      </c>
      <c r="C22" s="21">
        <f>27+D22</f>
        <v>71</v>
      </c>
      <c r="D22" s="21">
        <v>44</v>
      </c>
      <c r="E22" s="21">
        <v>38</v>
      </c>
      <c r="F22" s="21">
        <f t="shared" si="9"/>
        <v>65</v>
      </c>
      <c r="G22" s="38">
        <f>F22+E23</f>
        <v>72</v>
      </c>
      <c r="H22" s="21">
        <f t="shared" ref="H22:H25" si="14">F22</f>
        <v>65</v>
      </c>
      <c r="I22" s="21">
        <v>0</v>
      </c>
      <c r="J22" s="21">
        <f t="shared" si="10"/>
        <v>6</v>
      </c>
      <c r="K22" s="21">
        <f>G22-F22</f>
        <v>7</v>
      </c>
      <c r="L22" s="22">
        <f t="shared" si="11"/>
        <v>0.90277777777777779</v>
      </c>
      <c r="M22" s="22">
        <f t="shared" si="12"/>
        <v>0.91549295774647887</v>
      </c>
      <c r="N22" s="23">
        <f t="shared" si="13"/>
        <v>0.90909090909090906</v>
      </c>
    </row>
    <row r="23" spans="1:14" ht="15.6" customHeight="1" x14ac:dyDescent="0.3">
      <c r="A23" s="33"/>
      <c r="B23" s="4" t="s">
        <v>21</v>
      </c>
      <c r="C23" s="6">
        <f>27+D23</f>
        <v>39</v>
      </c>
      <c r="D23" s="6">
        <v>12</v>
      </c>
      <c r="E23" s="6">
        <v>7</v>
      </c>
      <c r="F23" s="6">
        <f t="shared" si="9"/>
        <v>34</v>
      </c>
      <c r="G23" s="35"/>
      <c r="H23" s="6">
        <f t="shared" si="14"/>
        <v>34</v>
      </c>
      <c r="I23" s="6">
        <v>0</v>
      </c>
      <c r="J23" s="6">
        <f t="shared" si="10"/>
        <v>5</v>
      </c>
      <c r="K23" s="6">
        <f>G22-F23</f>
        <v>38</v>
      </c>
      <c r="L23" s="24">
        <f t="shared" si="11"/>
        <v>0.47222222222222221</v>
      </c>
      <c r="M23" s="24">
        <f t="shared" si="12"/>
        <v>0.87179487179487181</v>
      </c>
      <c r="N23" s="25">
        <f t="shared" si="13"/>
        <v>0.61261261261261257</v>
      </c>
    </row>
    <row r="24" spans="1:14" ht="15.6" customHeight="1" x14ac:dyDescent="0.3">
      <c r="A24" s="32" t="s">
        <v>25</v>
      </c>
      <c r="B24" s="20" t="s">
        <v>0</v>
      </c>
      <c r="C24" s="21">
        <f>64+D24</f>
        <v>107</v>
      </c>
      <c r="D24" s="21">
        <v>43</v>
      </c>
      <c r="E24" s="21">
        <v>34</v>
      </c>
      <c r="F24" s="21">
        <f t="shared" si="9"/>
        <v>98</v>
      </c>
      <c r="G24" s="38">
        <f>F24+E25</f>
        <v>117</v>
      </c>
      <c r="H24" s="21">
        <f t="shared" si="14"/>
        <v>98</v>
      </c>
      <c r="I24" s="21">
        <v>0</v>
      </c>
      <c r="J24" s="21">
        <f t="shared" si="10"/>
        <v>9</v>
      </c>
      <c r="K24" s="21">
        <f>G24-F24</f>
        <v>19</v>
      </c>
      <c r="L24" s="22">
        <f t="shared" si="11"/>
        <v>0.83760683760683763</v>
      </c>
      <c r="M24" s="22">
        <f t="shared" si="12"/>
        <v>0.91588785046728971</v>
      </c>
      <c r="N24" s="23">
        <f t="shared" si="13"/>
        <v>0.875</v>
      </c>
    </row>
    <row r="25" spans="1:14" ht="15.6" customHeight="1" x14ac:dyDescent="0.3">
      <c r="A25" s="33"/>
      <c r="B25" s="4" t="s">
        <v>22</v>
      </c>
      <c r="C25" s="6">
        <f>64+D25</f>
        <v>104</v>
      </c>
      <c r="D25" s="6">
        <v>40</v>
      </c>
      <c r="E25" s="6">
        <v>19</v>
      </c>
      <c r="F25" s="6">
        <f t="shared" si="9"/>
        <v>83</v>
      </c>
      <c r="G25" s="35"/>
      <c r="H25" s="6">
        <f t="shared" si="14"/>
        <v>83</v>
      </c>
      <c r="I25" s="6">
        <v>0</v>
      </c>
      <c r="J25" s="6">
        <f t="shared" si="10"/>
        <v>21</v>
      </c>
      <c r="K25" s="6">
        <f>G24-F25</f>
        <v>34</v>
      </c>
      <c r="L25" s="24">
        <f t="shared" si="11"/>
        <v>0.70940170940170943</v>
      </c>
      <c r="M25" s="24">
        <f t="shared" si="12"/>
        <v>0.79807692307692313</v>
      </c>
      <c r="N25" s="25">
        <f t="shared" si="13"/>
        <v>0.75113122171945712</v>
      </c>
    </row>
    <row r="26" spans="1:14" x14ac:dyDescent="0.3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27.6" customHeight="1" x14ac:dyDescent="0.3">
      <c r="A27" s="44" t="s">
        <v>30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</sheetData>
  <mergeCells count="23">
    <mergeCell ref="A27:N27"/>
    <mergeCell ref="G24:G25"/>
    <mergeCell ref="G8:G9"/>
    <mergeCell ref="G10:G11"/>
    <mergeCell ref="G12:G13"/>
    <mergeCell ref="G14:G15"/>
    <mergeCell ref="G16:G17"/>
    <mergeCell ref="A20:A21"/>
    <mergeCell ref="A22:A23"/>
    <mergeCell ref="A24:A25"/>
    <mergeCell ref="G2:G3"/>
    <mergeCell ref="A4:A5"/>
    <mergeCell ref="G4:G5"/>
    <mergeCell ref="A6:A7"/>
    <mergeCell ref="G6:G7"/>
    <mergeCell ref="A2:A3"/>
    <mergeCell ref="A14:A15"/>
    <mergeCell ref="A16:A17"/>
    <mergeCell ref="A8:A9"/>
    <mergeCell ref="A10:A11"/>
    <mergeCell ref="A12:A13"/>
    <mergeCell ref="G20:G21"/>
    <mergeCell ref="G22:G23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N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2021-02-12T11:08:30Z</dcterms:modified>
</cp:coreProperties>
</file>